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274\"/>
    </mc:Choice>
  </mc:AlternateContent>
  <xr:revisionPtr revIDLastSave="0" documentId="13_ncr:1_{C4E0DF91-ED49-4DA7-9274-A00E53E30978}" xr6:coauthVersionLast="47" xr6:coauthVersionMax="47" xr10:uidLastSave="{00000000-0000-0000-0000-000000000000}"/>
  <bookViews>
    <workbookView xWindow="168" yWindow="1524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27-07-01" sheetId="6" r:id="rId6"/>
    <sheet name="ОСР 27-02-01(1)" sheetId="7" r:id="rId7"/>
    <sheet name="ОСР 27-09-01(1)" sheetId="8" r:id="rId8"/>
    <sheet name="ОСР 27-12-01(1)" sheetId="9" r:id="rId9"/>
    <sheet name="Источники ЦИ" sheetId="12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" i="1" l="1"/>
  <c r="I37" i="1"/>
  <c r="I36" i="1"/>
  <c r="I35" i="1"/>
  <c r="I34" i="1"/>
  <c r="C30" i="1"/>
  <c r="C32" i="1" s="1"/>
  <c r="G63" i="2"/>
  <c r="G64" i="2" s="1"/>
  <c r="G66" i="2" s="1"/>
  <c r="G67" i="2" s="1"/>
  <c r="G68" i="2" s="1"/>
  <c r="F63" i="2"/>
  <c r="F64" i="2" s="1"/>
  <c r="F66" i="2" s="1"/>
  <c r="F67" i="2" s="1"/>
  <c r="F68" i="2" s="1"/>
  <c r="C36" i="1" s="1"/>
  <c r="E63" i="2"/>
  <c r="E64" i="2" s="1"/>
  <c r="E66" i="2" s="1"/>
  <c r="E67" i="2" s="1"/>
  <c r="E68" i="2" s="1"/>
  <c r="G62" i="2"/>
  <c r="F62" i="2"/>
  <c r="E62" i="2"/>
  <c r="D62" i="2"/>
  <c r="D63" i="2" s="1"/>
  <c r="G55" i="2"/>
  <c r="F55" i="2"/>
  <c r="E55" i="2"/>
  <c r="D55" i="2"/>
  <c r="H55" i="2" s="1"/>
  <c r="H54" i="2"/>
  <c r="G38" i="2"/>
  <c r="F38" i="2"/>
  <c r="E38" i="2"/>
  <c r="D38" i="2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8" i="2"/>
  <c r="G23" i="2"/>
  <c r="F23" i="2"/>
  <c r="E23" i="2"/>
  <c r="D23" i="2"/>
  <c r="H23" i="2" s="1"/>
  <c r="H22" i="2"/>
  <c r="H38" i="2" l="1"/>
  <c r="H29" i="2"/>
  <c r="C37" i="1"/>
  <c r="C31" i="1"/>
  <c r="D64" i="2"/>
  <c r="H63" i="2"/>
  <c r="H62" i="2"/>
  <c r="D66" i="2" l="1"/>
  <c r="H64" i="2"/>
  <c r="D67" i="2" l="1"/>
  <c r="H66" i="2"/>
  <c r="D68" i="2" l="1"/>
  <c r="H67" i="2"/>
  <c r="H68" i="2" l="1"/>
  <c r="C35" i="1"/>
  <c r="C38" i="1" s="1"/>
  <c r="C39" i="1" l="1"/>
  <c r="C40" i="1"/>
  <c r="C42" i="1" l="1"/>
  <c r="E42" i="1" s="1"/>
  <c r="E40" i="1"/>
  <c r="E32" i="1" l="1"/>
</calcChain>
</file>

<file path=xl/sharedStrings.xml><?xml version="1.0" encoding="utf-8"?>
<sst xmlns="http://schemas.openxmlformats.org/spreadsheetml/2006/main" count="348" uniqueCount="140">
  <si>
    <t>СВОДКА ЗАТРАТ</t>
  </si>
  <si>
    <t>P_0274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</si>
  <si>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</si>
  <si>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</si>
  <si>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</si>
  <si>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</si>
  <si>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</si>
  <si>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</si>
  <si>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</si>
  <si>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</si>
  <si>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</si>
  <si>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</si>
  <si>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</si>
  <si>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</si>
  <si>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</si>
  <si>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</si>
  <si>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</si>
  <si>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</si>
  <si>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</si>
  <si>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</si>
  <si>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</si>
  <si>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</si>
  <si>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</si>
  <si>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</si>
  <si>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</si>
  <si>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</si>
  <si>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</si>
  <si>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</si>
  <si>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</si>
  <si>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</si>
  <si>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</si>
  <si>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</si>
  <si>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</si>
  <si>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</si>
  <si>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</si>
  <si>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</si>
  <si>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</si>
  <si>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</si>
  <si>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</si>
  <si>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</si>
  <si>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</si>
  <si>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</si>
  <si>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</si>
  <si>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</si>
  <si>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</si>
  <si>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</si>
  <si>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</si>
  <si>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</si>
  <si>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</si>
  <si>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</si>
  <si>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</si>
  <si>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</si>
  <si>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</si>
  <si>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</si>
  <si>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</si>
  <si>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</si>
  <si>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</si>
  <si>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</si>
  <si>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</si>
  <si>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</si>
  <si>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</si>
  <si>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</si>
  <si>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</si>
  <si>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</si>
  <si>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</si>
  <si>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</si>
  <si>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</si>
  <si>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</si>
  <si>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</si>
  <si>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</si>
  <si>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</si>
  <si>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</si>
  <si>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</si>
  <si>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</si>
  <si>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</si>
  <si>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</si>
  <si>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Реконструкция КЛ-6 кВ от РП-135 до РП-147 г.о. Самара Самарская область</t>
  </si>
  <si>
    <t>Наименование локальных сметных расчетов (смет), затрат</t>
  </si>
  <si>
    <t>ЛС-27-1</t>
  </si>
  <si>
    <t>КЛ-6 кВ ГНБ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</si>
  <si>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</si>
  <si>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</si>
  <si>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</si>
  <si>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</si>
  <si>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</si>
  <si>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27-07-01</t>
  </si>
  <si>
    <t>ЛС-27-2</t>
  </si>
  <si>
    <t>КЛ-6 кВ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</si>
  <si>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</si>
  <si>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</si>
  <si>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</si>
  <si>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</si>
  <si>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</si>
  <si>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</si>
  <si>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</si>
  <si>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</si>
  <si>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</si>
  <si>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</si>
  <si>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км</t>
  </si>
  <si>
    <t>Труба полиэтиленовая толстостенная гладкая 160*11,8мм</t>
  </si>
  <si>
    <t>Труба полиэтиленовая толстостенная гладкая 110*8,1мм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</si>
  <si>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</si>
  <si>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</si>
  <si>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</si>
  <si>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</si>
  <si>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</si>
  <si>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</si>
  <si>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</si>
  <si>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</si>
  <si>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</si>
  <si>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</si>
  <si>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</si>
  <si>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</si>
  <si>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</si>
  <si>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</si>
  <si>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</si>
  <si>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2 КЛ-6 кВ ЦРП-1-ЗТП Сол 901/2*630 кВА г.о. Отрадный Самарская область (0,66 км)</t>
  </si>
  <si>
    <t>Реконструкция 2 КЛ-6 кВ ЦРП-1-ЗТП Сол 901/2*630 кВА  г.о. Отрадный Самарская область (в траншее 0,6 км, ГНБ 0,06км)Реконструкция 2 КЛ-6 кВ ЦРП-1-ЗТП Сол 901/2*630 кВА г.о. Отрадный Самарская область (0,66 км)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</si>
  <si>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</si>
  <si>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</si>
  <si>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Прочие</t>
  </si>
  <si>
    <t>Оборудование</t>
  </si>
  <si>
    <t>Монтажные работы</t>
  </si>
  <si>
    <t>Строительные работы</t>
  </si>
  <si>
    <t>Реконструкция КЛ одноцепная</t>
  </si>
  <si>
    <t>ОСР 27-02-01</t>
  </si>
  <si>
    <t>км2</t>
  </si>
  <si>
    <t>Восстановление дорожного покрытия при прокладке кабельной линии (м.б вкл в любую КЛ)</t>
  </si>
  <si>
    <t>ОСР 27-07-01</t>
  </si>
  <si>
    <t>ГНБ трубой 160</t>
  </si>
  <si>
    <t>ОСР 27-12-01</t>
  </si>
  <si>
    <t>ОСР 27-09-01</t>
  </si>
  <si>
    <t>Наименование проекта-аналога (сметного расчета)</t>
  </si>
  <si>
    <t>Уд. Стоим, тыс. руб.</t>
  </si>
  <si>
    <t>Измеритель</t>
  </si>
  <si>
    <t>Кол-во технологических решений</t>
  </si>
  <si>
    <t>Стоимость, тыс. руб. без НДС</t>
  </si>
  <si>
    <t>Технические показатели</t>
  </si>
  <si>
    <t>Наименование расчета*)</t>
  </si>
  <si>
    <t>ЛСР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</si>
</sst>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  <numFmt numFmtId="173" formatCode="_-* #,##0.00000\ _₽_-;\-* #,##0.00000\ _₽_-;_-* &quot;-&quot;????????\ _₽_-;_-@_-"/>
    <numFmt numFmtId="175" formatCode="0.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0" fillId="0" borderId="0"/>
  </cellStyleXfs>
  <cellXfs count="107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12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1" xfId="3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 wrapText="1"/>
    </xf>
    <xf numFmtId="164" fontId="11" fillId="0" borderId="1" xfId="3" applyNumberFormat="1" applyFont="1" applyBorder="1" applyAlignment="1">
      <alignment vertical="center" wrapText="1"/>
    </xf>
    <xf numFmtId="164" fontId="12" fillId="0" borderId="0" xfId="4" applyNumberFormat="1" applyFont="1" applyAlignment="1">
      <alignment vertical="center"/>
    </xf>
    <xf numFmtId="0" fontId="11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1" fillId="2" borderId="0" xfId="4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vertical="center" wrapText="1"/>
    </xf>
    <xf numFmtId="165" fontId="12" fillId="0" borderId="0" xfId="4" applyNumberFormat="1" applyFont="1" applyAlignment="1">
      <alignment vertical="center"/>
    </xf>
    <xf numFmtId="168" fontId="12" fillId="0" borderId="0" xfId="4" applyNumberFormat="1" applyFont="1" applyAlignment="1">
      <alignment vertical="center"/>
    </xf>
    <xf numFmtId="43" fontId="11" fillId="2" borderId="0" xfId="1" applyFont="1" applyFill="1" applyAlignment="1">
      <alignment horizontal="center" vertical="center"/>
    </xf>
    <xf numFmtId="169" fontId="11" fillId="0" borderId="1" xfId="1" applyNumberFormat="1" applyFont="1" applyFill="1" applyBorder="1" applyAlignment="1">
      <alignment vertical="center" wrapText="1"/>
    </xf>
    <xf numFmtId="170" fontId="14" fillId="0" borderId="0" xfId="4" applyNumberFormat="1" applyFont="1" applyAlignment="1">
      <alignment vertical="center"/>
    </xf>
    <xf numFmtId="10" fontId="12" fillId="0" borderId="0" xfId="2" applyNumberFormat="1" applyFont="1" applyFill="1" applyAlignment="1">
      <alignment vertical="center"/>
    </xf>
    <xf numFmtId="0" fontId="11" fillId="2" borderId="0" xfId="3" applyFont="1" applyFill="1" applyAlignment="1">
      <alignment horizontal="right" vertical="center"/>
    </xf>
    <xf numFmtId="165" fontId="14" fillId="0" borderId="0" xfId="3" applyNumberFormat="1" applyFont="1" applyAlignment="1">
      <alignment horizontal="left" vertical="center"/>
    </xf>
    <xf numFmtId="0" fontId="12" fillId="0" borderId="0" xfId="3" applyFont="1" applyAlignment="1">
      <alignment horizontal="left" vertical="center"/>
    </xf>
    <xf numFmtId="165" fontId="14" fillId="0" borderId="0" xfId="4" applyNumberFormat="1" applyFont="1" applyAlignment="1">
      <alignment vertical="center"/>
    </xf>
    <xf numFmtId="4" fontId="12" fillId="0" borderId="0" xfId="4" applyNumberFormat="1" applyFont="1" applyAlignment="1">
      <alignment vertical="center"/>
    </xf>
    <xf numFmtId="171" fontId="11" fillId="2" borderId="0" xfId="1" applyNumberFormat="1" applyFont="1" applyFill="1" applyAlignment="1">
      <alignment horizontal="center" vertical="center"/>
    </xf>
    <xf numFmtId="43" fontId="11" fillId="0" borderId="1" xfId="1" applyFont="1" applyFill="1" applyBorder="1" applyAlignment="1">
      <alignment horizontal="center" vertical="center" wrapText="1"/>
    </xf>
    <xf numFmtId="169" fontId="11" fillId="0" borderId="1" xfId="1" applyNumberFormat="1" applyFont="1" applyFill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172" fontId="12" fillId="0" borderId="0" xfId="4" applyNumberFormat="1" applyFont="1" applyAlignment="1">
      <alignment vertical="center"/>
    </xf>
    <xf numFmtId="0" fontId="11" fillId="0" borderId="0" xfId="3" applyFont="1" applyAlignment="1">
      <alignment horizontal="left" vertical="center"/>
    </xf>
    <xf numFmtId="170" fontId="12" fillId="0" borderId="0" xfId="4" applyNumberFormat="1" applyFont="1" applyAlignment="1">
      <alignment vertical="center"/>
    </xf>
    <xf numFmtId="0" fontId="4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164" fontId="4" fillId="0" borderId="0" xfId="4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4" fillId="0" borderId="0" xfId="4" applyNumberFormat="1" applyFont="1" applyAlignment="1">
      <alignment vertical="center"/>
    </xf>
    <xf numFmtId="0" fontId="13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75" fontId="13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9" zoomScale="90" zoomScaleNormal="90" workbookViewId="0">
      <selection activeCell="C42" sqref="C42"/>
    </sheetView>
  </sheetViews>
  <sheetFormatPr defaultRowHeight="14.4" x14ac:dyDescent="0.3"/>
  <cols>
    <col min="1" max="1" width="10.88671875" customWidth="1"/>
    <col min="2" max="2" width="101.44140625" customWidth="1"/>
    <col min="3" max="3" width="35" customWidth="1"/>
    <col min="4" max="4" width="20.109375" customWidth="1"/>
    <col min="9" max="9" width="14" customWidth="1"/>
  </cols>
  <sheetData>
    <row r="1" spans="1:3" ht="15.75" customHeight="1" x14ac:dyDescent="0.3">
      <c r="A1" s="4"/>
      <c r="B1" s="4"/>
      <c r="C1" s="4"/>
    </row>
    <row r="2" spans="1:3" ht="15.75" customHeight="1" x14ac:dyDescent="0.3">
      <c r="A2" s="1"/>
      <c r="B2" s="1"/>
      <c r="C2" s="1"/>
    </row>
    <row r="3" spans="1:3" ht="15.75" customHeight="1" x14ac:dyDescent="0.3">
      <c r="A3" s="2"/>
      <c r="B3" s="2"/>
      <c r="C3" s="2"/>
    </row>
    <row r="4" spans="1:3" ht="15.75" customHeight="1" x14ac:dyDescent="0.3">
      <c r="A4" s="1"/>
      <c r="B4" s="1"/>
      <c r="C4" s="1"/>
    </row>
    <row r="5" spans="1:3" ht="15.75" customHeight="1" x14ac:dyDescent="0.3">
      <c r="A5" s="1"/>
      <c r="B5" s="1"/>
      <c r="C5" s="1"/>
    </row>
    <row r="6" spans="1:3" ht="15.75" customHeight="1" x14ac:dyDescent="0.3">
      <c r="A6" s="1"/>
      <c r="B6" s="1"/>
      <c r="C6" s="34"/>
    </row>
    <row r="7" spans="1:3" ht="15.75" customHeight="1" x14ac:dyDescent="0.3">
      <c r="A7" s="1"/>
      <c r="B7" s="1"/>
      <c r="C7" s="1"/>
    </row>
    <row r="8" spans="1:3" ht="15.75" customHeight="1" x14ac:dyDescent="0.3">
      <c r="A8" s="2"/>
      <c r="B8" s="2"/>
      <c r="C8" s="2"/>
    </row>
    <row r="9" spans="1:3" ht="15.75" customHeight="1" x14ac:dyDescent="0.3">
      <c r="A9" s="1"/>
      <c r="B9" s="1"/>
      <c r="C9" s="1"/>
    </row>
    <row r="10" spans="1:3" ht="15.75" customHeight="1" x14ac:dyDescent="0.3">
      <c r="A10" s="1"/>
      <c r="B10" s="1"/>
      <c r="C10" s="1"/>
    </row>
    <row r="11" spans="1:3" ht="15.75" customHeight="1" x14ac:dyDescent="0.3">
      <c r="A11" s="1"/>
      <c r="B11" s="1"/>
      <c r="C11" s="1"/>
    </row>
    <row r="12" spans="1:3" ht="15.75" customHeight="1" x14ac:dyDescent="0.3">
      <c r="A12" s="88" t="s">
        <v>0</v>
      </c>
      <c r="B12" s="88"/>
      <c r="C12" s="88"/>
    </row>
    <row r="13" spans="1:3" ht="15.75" customHeight="1" x14ac:dyDescent="0.3">
      <c r="A13" s="1"/>
      <c r="B13" s="1"/>
      <c r="C13" s="1"/>
    </row>
    <row r="14" spans="1:3" ht="15.75" customHeight="1" x14ac:dyDescent="0.3">
      <c r="A14" s="1"/>
      <c r="B14" s="1"/>
      <c r="C14" s="1"/>
    </row>
    <row r="15" spans="1:3" ht="15.75" customHeight="1" x14ac:dyDescent="0.3">
      <c r="A15" s="1"/>
      <c r="B15" s="1"/>
      <c r="C15" s="1"/>
    </row>
    <row r="16" spans="1:3" ht="20.25" customHeight="1" x14ac:dyDescent="0.3">
      <c r="A16" s="91" t="s">
        <v>1</v>
      </c>
      <c r="B16" s="91"/>
      <c r="C16" s="91"/>
    </row>
    <row r="17" spans="1:9" ht="15.75" customHeight="1" x14ac:dyDescent="0.3">
      <c r="A17" s="90" t="s">
        <v>2</v>
      </c>
      <c r="B17" s="90"/>
      <c r="C17" s="90"/>
    </row>
    <row r="18" spans="1:9" ht="15.75" customHeight="1" x14ac:dyDescent="0.3">
      <c r="A18" s="1"/>
      <c r="B18" s="1"/>
      <c r="C18" s="1"/>
    </row>
    <row r="19" spans="1:9" ht="72" customHeight="1" x14ac:dyDescent="0.3">
      <c r="A19" s="89" t="s">
        <v>116</v>
      </c>
      <c r="B19" s="89"/>
      <c r="C19" s="89"/>
    </row>
    <row r="20" spans="1:9" ht="15.75" customHeight="1" x14ac:dyDescent="0.3">
      <c r="A20" s="90" t="s">
        <v>3</v>
      </c>
      <c r="B20" s="90"/>
      <c r="C20" s="90"/>
    </row>
    <row r="21" spans="1:9" ht="15.75" customHeight="1" x14ac:dyDescent="0.3">
      <c r="A21" s="1"/>
      <c r="B21" s="1"/>
      <c r="C21" s="1"/>
    </row>
    <row r="22" spans="1:9" ht="15.75" customHeight="1" x14ac:dyDescent="0.3">
      <c r="A22" s="1"/>
      <c r="B22" s="1"/>
      <c r="C22" s="1"/>
    </row>
    <row r="23" spans="1:9" ht="47.25" customHeight="1" x14ac:dyDescent="0.3">
      <c r="A23" s="37" t="s">
        <v>4</v>
      </c>
      <c r="B23" s="37" t="s">
        <v>5</v>
      </c>
      <c r="C23" s="37" t="s">
        <v>101</v>
      </c>
      <c r="D23" s="68"/>
      <c r="E23" s="38"/>
      <c r="F23" s="38"/>
      <c r="G23" s="39"/>
      <c r="H23" s="39"/>
      <c r="I23" s="39"/>
    </row>
    <row r="24" spans="1:9" ht="15.75" customHeight="1" x14ac:dyDescent="0.3">
      <c r="A24" s="37">
        <v>1</v>
      </c>
      <c r="B24" s="37">
        <v>2</v>
      </c>
      <c r="C24" s="37">
        <v>3</v>
      </c>
      <c r="D24" s="68"/>
      <c r="E24" s="38"/>
      <c r="F24" s="38"/>
      <c r="G24" s="39"/>
      <c r="H24" s="39"/>
      <c r="I24" s="39"/>
    </row>
    <row r="25" spans="1:9" ht="15.75" customHeight="1" x14ac:dyDescent="0.3">
      <c r="A25" s="85" t="s">
        <v>102</v>
      </c>
      <c r="B25" s="86"/>
      <c r="C25" s="87"/>
      <c r="D25" s="68"/>
      <c r="E25" s="38"/>
      <c r="F25" s="38"/>
      <c r="G25" s="39"/>
      <c r="H25" s="39"/>
      <c r="I25" s="39"/>
    </row>
    <row r="26" spans="1:9" ht="15.75" customHeight="1" x14ac:dyDescent="0.3">
      <c r="A26" s="37">
        <v>1</v>
      </c>
      <c r="B26" s="40" t="s">
        <v>103</v>
      </c>
      <c r="C26" s="41"/>
      <c r="D26" s="68"/>
      <c r="E26" s="38"/>
      <c r="F26" s="38"/>
      <c r="G26" s="39"/>
      <c r="H26" s="39" t="s">
        <v>104</v>
      </c>
      <c r="I26" s="39"/>
    </row>
    <row r="27" spans="1:9" ht="15.75" customHeight="1" x14ac:dyDescent="0.3">
      <c r="A27" s="42" t="s">
        <v>6</v>
      </c>
      <c r="B27" s="40" t="s">
        <v>105</v>
      </c>
      <c r="C27" s="43">
        <v>0</v>
      </c>
      <c r="D27" s="68"/>
      <c r="E27" s="44"/>
      <c r="F27" s="44"/>
      <c r="G27" s="45" t="s">
        <v>106</v>
      </c>
      <c r="H27" s="45" t="s">
        <v>107</v>
      </c>
      <c r="I27" s="45" t="s">
        <v>108</v>
      </c>
    </row>
    <row r="28" spans="1:9" ht="15.75" customHeight="1" x14ac:dyDescent="0.3">
      <c r="A28" s="42" t="s">
        <v>7</v>
      </c>
      <c r="B28" s="40" t="s">
        <v>109</v>
      </c>
      <c r="C28" s="43">
        <v>0</v>
      </c>
      <c r="D28" s="68"/>
      <c r="E28" s="44"/>
      <c r="F28" s="44"/>
      <c r="G28" s="46">
        <v>2019</v>
      </c>
      <c r="H28" s="47">
        <v>106.826398641827</v>
      </c>
      <c r="I28" s="48"/>
    </row>
    <row r="29" spans="1:9" ht="15.75" customHeight="1" x14ac:dyDescent="0.3">
      <c r="A29" s="42" t="s">
        <v>8</v>
      </c>
      <c r="B29" s="40" t="s">
        <v>110</v>
      </c>
      <c r="C29" s="49">
        <v>184.48407</v>
      </c>
      <c r="D29" s="68"/>
      <c r="E29" s="44"/>
      <c r="F29" s="44"/>
      <c r="G29" s="46">
        <v>2020</v>
      </c>
      <c r="H29" s="47">
        <v>105.56188522495653</v>
      </c>
      <c r="I29" s="48"/>
    </row>
    <row r="30" spans="1:9" ht="15.75" customHeight="1" x14ac:dyDescent="0.3">
      <c r="A30" s="37">
        <v>2</v>
      </c>
      <c r="B30" s="40" t="s">
        <v>9</v>
      </c>
      <c r="C30" s="49">
        <f>C27+C28+C29</f>
        <v>184.48407</v>
      </c>
      <c r="D30" s="69"/>
      <c r="E30" s="50"/>
      <c r="F30" s="51"/>
      <c r="G30" s="46">
        <v>2021</v>
      </c>
      <c r="H30" s="47">
        <v>104.9354</v>
      </c>
      <c r="I30" s="48"/>
    </row>
    <row r="31" spans="1:9" ht="15.75" customHeight="1" x14ac:dyDescent="0.3">
      <c r="A31" s="42" t="s">
        <v>10</v>
      </c>
      <c r="B31" s="40" t="s">
        <v>111</v>
      </c>
      <c r="C31" s="49">
        <f>C30-ROUND(C30/1.2,5)</f>
        <v>30.747340000000008</v>
      </c>
      <c r="D31" s="68"/>
      <c r="E31" s="50"/>
      <c r="F31" s="44"/>
      <c r="G31" s="46">
        <v>2022</v>
      </c>
      <c r="H31" s="47">
        <v>114.63142733059361</v>
      </c>
      <c r="I31" s="52"/>
    </row>
    <row r="32" spans="1:9" ht="15.6" x14ac:dyDescent="0.3">
      <c r="A32" s="37">
        <v>3</v>
      </c>
      <c r="B32" s="40" t="s">
        <v>112</v>
      </c>
      <c r="C32" s="53">
        <f>C30*I34</f>
        <v>191.69399992185282</v>
      </c>
      <c r="D32" s="84"/>
      <c r="E32" s="54">
        <f>D32-C32</f>
        <v>-191.69399992185282</v>
      </c>
      <c r="F32" s="55"/>
      <c r="G32" s="56">
        <v>2023</v>
      </c>
      <c r="H32" s="47">
        <v>109.09646626082731</v>
      </c>
      <c r="I32" s="52"/>
    </row>
    <row r="33" spans="1:9" ht="15.6" x14ac:dyDescent="0.3">
      <c r="A33" s="85" t="s">
        <v>113</v>
      </c>
      <c r="B33" s="86"/>
      <c r="C33" s="87"/>
      <c r="D33" s="68"/>
      <c r="E33" s="57"/>
      <c r="F33" s="58"/>
      <c r="G33" s="46">
        <v>2024</v>
      </c>
      <c r="H33" s="47">
        <v>109.11350326220534</v>
      </c>
      <c r="I33" s="52"/>
    </row>
    <row r="34" spans="1:9" ht="15.6" x14ac:dyDescent="0.3">
      <c r="A34" s="37">
        <v>1</v>
      </c>
      <c r="B34" s="40" t="s">
        <v>103</v>
      </c>
      <c r="C34" s="41"/>
      <c r="D34" s="68"/>
      <c r="E34" s="59"/>
      <c r="F34" s="60"/>
      <c r="G34" s="46">
        <v>2025</v>
      </c>
      <c r="H34" s="47">
        <v>107.81631706396419</v>
      </c>
      <c r="I34" s="61">
        <f>(H34+100)/200</f>
        <v>1.039081585319821</v>
      </c>
    </row>
    <row r="35" spans="1:9" ht="15.6" x14ac:dyDescent="0.3">
      <c r="A35" s="42" t="s">
        <v>6</v>
      </c>
      <c r="B35" s="40" t="s">
        <v>105</v>
      </c>
      <c r="C35" s="62">
        <f>ССР!D68+ССР!E68</f>
        <v>8745.8187699508035</v>
      </c>
      <c r="D35" s="68"/>
      <c r="E35" s="59"/>
      <c r="F35" s="44"/>
      <c r="G35" s="46">
        <v>2026</v>
      </c>
      <c r="H35" s="47">
        <v>105.26289686896166</v>
      </c>
      <c r="I35" s="61">
        <f>(H35+100)/200*H34/100</f>
        <v>1.1065344785145874</v>
      </c>
    </row>
    <row r="36" spans="1:9" ht="15.6" x14ac:dyDescent="0.3">
      <c r="A36" s="42" t="s">
        <v>7</v>
      </c>
      <c r="B36" s="40" t="s">
        <v>109</v>
      </c>
      <c r="C36" s="62">
        <f>ССР!F68</f>
        <v>0</v>
      </c>
      <c r="D36" s="68"/>
      <c r="E36" s="59"/>
      <c r="F36" s="44"/>
      <c r="G36" s="46">
        <v>2027</v>
      </c>
      <c r="H36" s="47">
        <v>104.42089798933949</v>
      </c>
      <c r="I36" s="61">
        <f>(H36+100)/200*H35/100*H34/100</f>
        <v>1.1599922999352297</v>
      </c>
    </row>
    <row r="37" spans="1:9" ht="15.6" x14ac:dyDescent="0.3">
      <c r="A37" s="42" t="s">
        <v>8</v>
      </c>
      <c r="B37" s="40" t="s">
        <v>110</v>
      </c>
      <c r="C37" s="62">
        <f>(ССР!G64)*1.2-C30</f>
        <v>419.43886037210518</v>
      </c>
      <c r="D37" s="68"/>
      <c r="E37" s="59"/>
      <c r="F37" s="44"/>
      <c r="G37" s="46">
        <v>2028</v>
      </c>
      <c r="H37" s="47">
        <v>104.42089798933949</v>
      </c>
      <c r="I37" s="61">
        <f>(H37+100)/200*H36/100*H35/100*H34/100</f>
        <v>1.2112743761995592</v>
      </c>
    </row>
    <row r="38" spans="1:9" ht="15.6" x14ac:dyDescent="0.3">
      <c r="A38" s="37">
        <v>2</v>
      </c>
      <c r="B38" s="40" t="s">
        <v>9</v>
      </c>
      <c r="C38" s="62">
        <f>C35+C36+C37</f>
        <v>9165.2576303229089</v>
      </c>
      <c r="D38" s="70"/>
      <c r="E38" s="54"/>
      <c r="F38" s="55"/>
      <c r="G38" s="46">
        <v>2029</v>
      </c>
      <c r="H38" s="47">
        <v>104.42089798933949</v>
      </c>
      <c r="I38" s="61">
        <f>(H38+100)/200*H37/100*H36/100*H35/100*H34/100</f>
        <v>1.26482358074235</v>
      </c>
    </row>
    <row r="39" spans="1:9" ht="15.6" x14ac:dyDescent="0.3">
      <c r="A39" s="42" t="s">
        <v>10</v>
      </c>
      <c r="B39" s="40" t="s">
        <v>111</v>
      </c>
      <c r="C39" s="49">
        <f>C38-ROUND(C38/1.2,5)</f>
        <v>1527.5429403229091</v>
      </c>
      <c r="D39" s="68"/>
      <c r="E39" s="59"/>
      <c r="F39" s="44"/>
      <c r="G39" s="38"/>
      <c r="H39" s="38"/>
      <c r="I39" s="38"/>
    </row>
    <row r="40" spans="1:9" ht="15.6" x14ac:dyDescent="0.3">
      <c r="A40" s="37">
        <v>3</v>
      </c>
      <c r="B40" s="40" t="s">
        <v>112</v>
      </c>
      <c r="C40" s="63">
        <f>C38*I35</f>
        <v>10141.673572421203</v>
      </c>
      <c r="D40" s="68"/>
      <c r="E40" s="54">
        <f>D40-C40</f>
        <v>-10141.673572421203</v>
      </c>
      <c r="F40" s="55"/>
      <c r="G40" s="38"/>
      <c r="H40" s="38"/>
      <c r="I40" s="38"/>
    </row>
    <row r="41" spans="1:9" ht="15.6" x14ac:dyDescent="0.3">
      <c r="A41" s="37"/>
      <c r="B41" s="40"/>
      <c r="C41" s="62"/>
      <c r="D41" s="68"/>
      <c r="E41" s="64"/>
      <c r="F41" s="44"/>
      <c r="G41" s="38"/>
      <c r="H41" s="38"/>
      <c r="I41" s="38"/>
    </row>
    <row r="42" spans="1:9" ht="15.6" x14ac:dyDescent="0.3">
      <c r="A42" s="37"/>
      <c r="B42" s="40" t="s">
        <v>114</v>
      </c>
      <c r="C42" s="106">
        <f>C40+C32</f>
        <v>10333.367572343055</v>
      </c>
      <c r="D42" s="68"/>
      <c r="E42" s="54">
        <f>D42-C42</f>
        <v>-10333.367572343055</v>
      </c>
      <c r="F42" s="55"/>
      <c r="G42" s="38"/>
      <c r="H42" s="38"/>
      <c r="I42" s="65"/>
    </row>
    <row r="43" spans="1:9" ht="15.6" x14ac:dyDescent="0.3">
      <c r="A43" s="39"/>
      <c r="B43" s="39"/>
      <c r="C43" s="39"/>
      <c r="D43" s="65"/>
      <c r="E43" s="38"/>
      <c r="F43" s="60"/>
      <c r="G43" s="38"/>
      <c r="H43" s="38"/>
      <c r="I43" s="38"/>
    </row>
    <row r="44" spans="1:9" ht="15.6" x14ac:dyDescent="0.3">
      <c r="A44" s="66" t="s">
        <v>115</v>
      </c>
      <c r="B44" s="39"/>
      <c r="C44" s="39"/>
      <c r="D44" s="38"/>
      <c r="E44" s="67"/>
      <c r="F44" s="38"/>
      <c r="G44" s="38"/>
      <c r="H44" s="38"/>
      <c r="I44" s="38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6"/>
  <sheetViews>
    <sheetView topLeftCell="A22" zoomScale="55" zoomScaleNormal="55" workbookViewId="0">
      <selection activeCell="A28" sqref="A28:B28"/>
    </sheetView>
  </sheetViews>
  <sheetFormatPr defaultColWidth="8.88671875" defaultRowHeight="18" x14ac:dyDescent="0.3"/>
  <cols>
    <col min="1" max="1" width="18" style="73" customWidth="1"/>
    <col min="2" max="2" width="92.6640625" style="71" customWidth="1"/>
    <col min="3" max="3" width="30" style="71" customWidth="1"/>
    <col min="4" max="4" width="15.6640625" style="72" customWidth="1"/>
    <col min="5" max="6" width="14.33203125" style="72" customWidth="1"/>
    <col min="7" max="7" width="20.109375" style="72" customWidth="1"/>
    <col min="8" max="8" width="136.33203125" style="71" customWidth="1"/>
    <col min="10" max="10" width="19.44140625" customWidth="1"/>
  </cols>
  <sheetData>
    <row r="1" spans="1:8" ht="75.900000000000006" customHeight="1" x14ac:dyDescent="0.3">
      <c r="A1" s="79" t="s">
        <v>139</v>
      </c>
      <c r="B1" s="79" t="s">
        <v>138</v>
      </c>
      <c r="C1" s="79" t="s">
        <v>137</v>
      </c>
      <c r="D1" s="79" t="s">
        <v>136</v>
      </c>
      <c r="E1" s="79" t="s">
        <v>135</v>
      </c>
      <c r="F1" s="79" t="s">
        <v>134</v>
      </c>
      <c r="G1" s="79" t="s">
        <v>133</v>
      </c>
      <c r="H1" s="79" t="s">
        <v>132</v>
      </c>
    </row>
    <row r="2" spans="1:8" x14ac:dyDescent="0.3">
      <c r="A2" s="79">
        <v>1</v>
      </c>
      <c r="B2" s="79">
        <v>2</v>
      </c>
      <c r="C2" s="79">
        <v>3</v>
      </c>
      <c r="D2" s="79">
        <v>4</v>
      </c>
      <c r="E2" s="79">
        <v>5</v>
      </c>
      <c r="F2" s="79">
        <v>6</v>
      </c>
      <c r="G2" s="79">
        <v>7</v>
      </c>
      <c r="H2" s="79">
        <v>8</v>
      </c>
    </row>
    <row r="3" spans="1:8" ht="24.6" x14ac:dyDescent="0.3">
      <c r="A3" s="104" t="s">
        <v>76</v>
      </c>
      <c r="B3" s="98"/>
      <c r="C3" s="83"/>
      <c r="D3" s="81">
        <v>552.02119979086001</v>
      </c>
      <c r="E3" s="77"/>
      <c r="F3" s="77"/>
      <c r="G3" s="77"/>
      <c r="H3" s="82"/>
    </row>
    <row r="4" spans="1:8" x14ac:dyDescent="0.3">
      <c r="A4" s="99" t="s">
        <v>125</v>
      </c>
      <c r="B4" s="80" t="s">
        <v>123</v>
      </c>
      <c r="C4" s="83"/>
      <c r="D4" s="81">
        <v>516.82472290165003</v>
      </c>
      <c r="E4" s="77"/>
      <c r="F4" s="77"/>
      <c r="G4" s="77"/>
      <c r="H4" s="82"/>
    </row>
    <row r="5" spans="1:8" x14ac:dyDescent="0.3">
      <c r="A5" s="99"/>
      <c r="B5" s="80" t="s">
        <v>122</v>
      </c>
      <c r="C5" s="79"/>
      <c r="D5" s="81">
        <v>35.196476889213002</v>
      </c>
      <c r="E5" s="77"/>
      <c r="F5" s="77"/>
      <c r="G5" s="77"/>
      <c r="H5" s="76"/>
    </row>
    <row r="6" spans="1:8" x14ac:dyDescent="0.3">
      <c r="A6" s="102"/>
      <c r="B6" s="80" t="s">
        <v>121</v>
      </c>
      <c r="C6" s="79"/>
      <c r="D6" s="81">
        <v>0</v>
      </c>
      <c r="E6" s="77"/>
      <c r="F6" s="77"/>
      <c r="G6" s="77"/>
      <c r="H6" s="76"/>
    </row>
    <row r="7" spans="1:8" x14ac:dyDescent="0.3">
      <c r="A7" s="102"/>
      <c r="B7" s="80" t="s">
        <v>120</v>
      </c>
      <c r="C7" s="79"/>
      <c r="D7" s="81">
        <v>0</v>
      </c>
      <c r="E7" s="77"/>
      <c r="F7" s="77"/>
      <c r="G7" s="77"/>
      <c r="H7" s="76"/>
    </row>
    <row r="8" spans="1:8" x14ac:dyDescent="0.3">
      <c r="A8" s="100" t="s">
        <v>79</v>
      </c>
      <c r="B8" s="101"/>
      <c r="C8" s="99" t="s">
        <v>129</v>
      </c>
      <c r="D8" s="78">
        <v>552.02119979086001</v>
      </c>
      <c r="E8" s="77">
        <v>0.06</v>
      </c>
      <c r="F8" s="77" t="s">
        <v>98</v>
      </c>
      <c r="G8" s="78">
        <v>9200.3533298476996</v>
      </c>
      <c r="H8" s="76"/>
    </row>
    <row r="9" spans="1:8" x14ac:dyDescent="0.3">
      <c r="A9" s="103">
        <v>1</v>
      </c>
      <c r="B9" s="80" t="s">
        <v>123</v>
      </c>
      <c r="C9" s="99"/>
      <c r="D9" s="78">
        <v>516.82472290165003</v>
      </c>
      <c r="E9" s="77"/>
      <c r="F9" s="77"/>
      <c r="G9" s="77"/>
      <c r="H9" s="102" t="s">
        <v>25</v>
      </c>
    </row>
    <row r="10" spans="1:8" x14ac:dyDescent="0.3">
      <c r="A10" s="99"/>
      <c r="B10" s="80" t="s">
        <v>122</v>
      </c>
      <c r="C10" s="99"/>
      <c r="D10" s="78">
        <v>35.196476889213002</v>
      </c>
      <c r="E10" s="77"/>
      <c r="F10" s="77"/>
      <c r="G10" s="77"/>
      <c r="H10" s="102"/>
    </row>
    <row r="11" spans="1:8" x14ac:dyDescent="0.3">
      <c r="A11" s="99"/>
      <c r="B11" s="80" t="s">
        <v>121</v>
      </c>
      <c r="C11" s="99"/>
      <c r="D11" s="78">
        <v>0</v>
      </c>
      <c r="E11" s="77"/>
      <c r="F11" s="77"/>
      <c r="G11" s="77"/>
      <c r="H11" s="102"/>
    </row>
    <row r="12" spans="1:8" x14ac:dyDescent="0.3">
      <c r="A12" s="99"/>
      <c r="B12" s="80" t="s">
        <v>120</v>
      </c>
      <c r="C12" s="99"/>
      <c r="D12" s="78">
        <v>0</v>
      </c>
      <c r="E12" s="77"/>
      <c r="F12" s="77"/>
      <c r="G12" s="77"/>
      <c r="H12" s="102"/>
    </row>
    <row r="13" spans="1:8" ht="24.6" x14ac:dyDescent="0.3">
      <c r="A13" s="97" t="s">
        <v>47</v>
      </c>
      <c r="B13" s="98"/>
      <c r="C13" s="79"/>
      <c r="D13" s="81">
        <v>19.820454252794999</v>
      </c>
      <c r="E13" s="77"/>
      <c r="F13" s="77"/>
      <c r="G13" s="77"/>
      <c r="H13" s="76"/>
    </row>
    <row r="14" spans="1:8" x14ac:dyDescent="0.3">
      <c r="A14" s="99" t="s">
        <v>131</v>
      </c>
      <c r="B14" s="80" t="s">
        <v>123</v>
      </c>
      <c r="C14" s="79"/>
      <c r="D14" s="81">
        <v>0</v>
      </c>
      <c r="E14" s="77"/>
      <c r="F14" s="77"/>
      <c r="G14" s="77"/>
      <c r="H14" s="76"/>
    </row>
    <row r="15" spans="1:8" x14ac:dyDescent="0.3">
      <c r="A15" s="99"/>
      <c r="B15" s="80" t="s">
        <v>122</v>
      </c>
      <c r="C15" s="79"/>
      <c r="D15" s="81">
        <v>0</v>
      </c>
      <c r="E15" s="77"/>
      <c r="F15" s="77"/>
      <c r="G15" s="77"/>
      <c r="H15" s="76"/>
    </row>
    <row r="16" spans="1:8" x14ac:dyDescent="0.3">
      <c r="A16" s="99"/>
      <c r="B16" s="80" t="s">
        <v>121</v>
      </c>
      <c r="C16" s="79"/>
      <c r="D16" s="81">
        <v>0</v>
      </c>
      <c r="E16" s="77"/>
      <c r="F16" s="77"/>
      <c r="G16" s="77"/>
      <c r="H16" s="76"/>
    </row>
    <row r="17" spans="1:8" x14ac:dyDescent="0.3">
      <c r="A17" s="99"/>
      <c r="B17" s="80" t="s">
        <v>120</v>
      </c>
      <c r="C17" s="79"/>
      <c r="D17" s="81">
        <v>19.820454252794999</v>
      </c>
      <c r="E17" s="77"/>
      <c r="F17" s="77"/>
      <c r="G17" s="77"/>
      <c r="H17" s="76"/>
    </row>
    <row r="18" spans="1:8" x14ac:dyDescent="0.3">
      <c r="A18" s="100" t="s">
        <v>82</v>
      </c>
      <c r="B18" s="101"/>
      <c r="C18" s="99" t="s">
        <v>129</v>
      </c>
      <c r="D18" s="78">
        <v>1.6785205073842999</v>
      </c>
      <c r="E18" s="77">
        <v>0.06</v>
      </c>
      <c r="F18" s="77" t="s">
        <v>98</v>
      </c>
      <c r="G18" s="78">
        <v>27.975341789738</v>
      </c>
      <c r="H18" s="76"/>
    </row>
    <row r="19" spans="1:8" x14ac:dyDescent="0.3">
      <c r="A19" s="103">
        <v>1</v>
      </c>
      <c r="B19" s="80" t="s">
        <v>123</v>
      </c>
      <c r="C19" s="99"/>
      <c r="D19" s="78">
        <v>0</v>
      </c>
      <c r="E19" s="77"/>
      <c r="F19" s="77"/>
      <c r="G19" s="77"/>
      <c r="H19" s="102" t="s">
        <v>25</v>
      </c>
    </row>
    <row r="20" spans="1:8" x14ac:dyDescent="0.3">
      <c r="A20" s="99"/>
      <c r="B20" s="80" t="s">
        <v>122</v>
      </c>
      <c r="C20" s="99"/>
      <c r="D20" s="78">
        <v>0</v>
      </c>
      <c r="E20" s="77"/>
      <c r="F20" s="77"/>
      <c r="G20" s="77"/>
      <c r="H20" s="102"/>
    </row>
    <row r="21" spans="1:8" x14ac:dyDescent="0.3">
      <c r="A21" s="99"/>
      <c r="B21" s="80" t="s">
        <v>121</v>
      </c>
      <c r="C21" s="99"/>
      <c r="D21" s="78">
        <v>0</v>
      </c>
      <c r="E21" s="77"/>
      <c r="F21" s="77"/>
      <c r="G21" s="77"/>
      <c r="H21" s="102"/>
    </row>
    <row r="22" spans="1:8" x14ac:dyDescent="0.3">
      <c r="A22" s="99"/>
      <c r="B22" s="80" t="s">
        <v>120</v>
      </c>
      <c r="C22" s="99"/>
      <c r="D22" s="78">
        <v>1.6785205073842999</v>
      </c>
      <c r="E22" s="77"/>
      <c r="F22" s="77"/>
      <c r="G22" s="77"/>
      <c r="H22" s="102"/>
    </row>
    <row r="23" spans="1:8" x14ac:dyDescent="0.3">
      <c r="A23" s="100" t="s">
        <v>82</v>
      </c>
      <c r="B23" s="101"/>
      <c r="C23" s="99" t="s">
        <v>124</v>
      </c>
      <c r="D23" s="78">
        <v>18.141933745410999</v>
      </c>
      <c r="E23" s="77">
        <v>0.6</v>
      </c>
      <c r="F23" s="77" t="s">
        <v>98</v>
      </c>
      <c r="G23" s="78">
        <v>30.236556242351998</v>
      </c>
      <c r="H23" s="76"/>
    </row>
    <row r="24" spans="1:8" x14ac:dyDescent="0.3">
      <c r="A24" s="103">
        <v>2</v>
      </c>
      <c r="B24" s="80" t="s">
        <v>123</v>
      </c>
      <c r="C24" s="99"/>
      <c r="D24" s="78">
        <v>0</v>
      </c>
      <c r="E24" s="77"/>
      <c r="F24" s="77"/>
      <c r="G24" s="77"/>
      <c r="H24" s="102" t="s">
        <v>25</v>
      </c>
    </row>
    <row r="25" spans="1:8" x14ac:dyDescent="0.3">
      <c r="A25" s="99"/>
      <c r="B25" s="80" t="s">
        <v>122</v>
      </c>
      <c r="C25" s="99"/>
      <c r="D25" s="78">
        <v>0</v>
      </c>
      <c r="E25" s="77"/>
      <c r="F25" s="77"/>
      <c r="G25" s="77"/>
      <c r="H25" s="102"/>
    </row>
    <row r="26" spans="1:8" x14ac:dyDescent="0.3">
      <c r="A26" s="99"/>
      <c r="B26" s="80" t="s">
        <v>121</v>
      </c>
      <c r="C26" s="99"/>
      <c r="D26" s="78">
        <v>0</v>
      </c>
      <c r="E26" s="77"/>
      <c r="F26" s="77"/>
      <c r="G26" s="77"/>
      <c r="H26" s="102"/>
    </row>
    <row r="27" spans="1:8" x14ac:dyDescent="0.3">
      <c r="A27" s="99"/>
      <c r="B27" s="80" t="s">
        <v>120</v>
      </c>
      <c r="C27" s="99"/>
      <c r="D27" s="78">
        <v>18.141933745410999</v>
      </c>
      <c r="E27" s="77"/>
      <c r="F27" s="77"/>
      <c r="G27" s="77"/>
      <c r="H27" s="102"/>
    </row>
    <row r="28" spans="1:8" ht="24.6" x14ac:dyDescent="0.3">
      <c r="A28" s="97" t="s">
        <v>60</v>
      </c>
      <c r="B28" s="98"/>
      <c r="C28" s="79"/>
      <c r="D28" s="81">
        <v>375.72543947761</v>
      </c>
      <c r="E28" s="77"/>
      <c r="F28" s="77"/>
      <c r="G28" s="77"/>
      <c r="H28" s="76"/>
    </row>
    <row r="29" spans="1:8" x14ac:dyDescent="0.3">
      <c r="A29" s="99" t="s">
        <v>130</v>
      </c>
      <c r="B29" s="80" t="s">
        <v>123</v>
      </c>
      <c r="C29" s="79"/>
      <c r="D29" s="81">
        <v>0</v>
      </c>
      <c r="E29" s="77"/>
      <c r="F29" s="77"/>
      <c r="G29" s="77"/>
      <c r="H29" s="76"/>
    </row>
    <row r="30" spans="1:8" x14ac:dyDescent="0.3">
      <c r="A30" s="99"/>
      <c r="B30" s="80" t="s">
        <v>122</v>
      </c>
      <c r="C30" s="79"/>
      <c r="D30" s="81">
        <v>0</v>
      </c>
      <c r="E30" s="77"/>
      <c r="F30" s="77"/>
      <c r="G30" s="77"/>
      <c r="H30" s="76"/>
    </row>
    <row r="31" spans="1:8" x14ac:dyDescent="0.3">
      <c r="A31" s="99"/>
      <c r="B31" s="80" t="s">
        <v>121</v>
      </c>
      <c r="C31" s="79"/>
      <c r="D31" s="81">
        <v>0</v>
      </c>
      <c r="E31" s="77"/>
      <c r="F31" s="77"/>
      <c r="G31" s="77"/>
      <c r="H31" s="76"/>
    </row>
    <row r="32" spans="1:8" x14ac:dyDescent="0.3">
      <c r="A32" s="99"/>
      <c r="B32" s="80" t="s">
        <v>120</v>
      </c>
      <c r="C32" s="79"/>
      <c r="D32" s="81">
        <v>375.72543947761</v>
      </c>
      <c r="E32" s="77"/>
      <c r="F32" s="77"/>
      <c r="G32" s="77"/>
      <c r="H32" s="76"/>
    </row>
    <row r="33" spans="1:8" x14ac:dyDescent="0.3">
      <c r="A33" s="100" t="s">
        <v>60</v>
      </c>
      <c r="B33" s="101"/>
      <c r="C33" s="99" t="s">
        <v>129</v>
      </c>
      <c r="D33" s="78">
        <v>31.818789179374999</v>
      </c>
      <c r="E33" s="77">
        <v>0.06</v>
      </c>
      <c r="F33" s="77" t="s">
        <v>98</v>
      </c>
      <c r="G33" s="78">
        <v>530.31315298957998</v>
      </c>
      <c r="H33" s="76"/>
    </row>
    <row r="34" spans="1:8" x14ac:dyDescent="0.3">
      <c r="A34" s="103">
        <v>1</v>
      </c>
      <c r="B34" s="80" t="s">
        <v>123</v>
      </c>
      <c r="C34" s="99"/>
      <c r="D34" s="78">
        <v>0</v>
      </c>
      <c r="E34" s="77"/>
      <c r="F34" s="77"/>
      <c r="G34" s="77"/>
      <c r="H34" s="102" t="s">
        <v>25</v>
      </c>
    </row>
    <row r="35" spans="1:8" x14ac:dyDescent="0.3">
      <c r="A35" s="99"/>
      <c r="B35" s="80" t="s">
        <v>122</v>
      </c>
      <c r="C35" s="99"/>
      <c r="D35" s="78">
        <v>0</v>
      </c>
      <c r="E35" s="77"/>
      <c r="F35" s="77"/>
      <c r="G35" s="77"/>
      <c r="H35" s="102"/>
    </row>
    <row r="36" spans="1:8" x14ac:dyDescent="0.3">
      <c r="A36" s="99"/>
      <c r="B36" s="80" t="s">
        <v>121</v>
      </c>
      <c r="C36" s="99"/>
      <c r="D36" s="78">
        <v>0</v>
      </c>
      <c r="E36" s="77"/>
      <c r="F36" s="77"/>
      <c r="G36" s="77"/>
      <c r="H36" s="102"/>
    </row>
    <row r="37" spans="1:8" x14ac:dyDescent="0.3">
      <c r="A37" s="99"/>
      <c r="B37" s="80" t="s">
        <v>120</v>
      </c>
      <c r="C37" s="99"/>
      <c r="D37" s="78">
        <v>31.818789179374999</v>
      </c>
      <c r="E37" s="77"/>
      <c r="F37" s="77"/>
      <c r="G37" s="77"/>
      <c r="H37" s="102"/>
    </row>
    <row r="38" spans="1:8" x14ac:dyDescent="0.3">
      <c r="A38" s="100" t="s">
        <v>60</v>
      </c>
      <c r="B38" s="101"/>
      <c r="C38" s="99" t="s">
        <v>124</v>
      </c>
      <c r="D38" s="78">
        <v>343.90665029823998</v>
      </c>
      <c r="E38" s="77">
        <v>0.6</v>
      </c>
      <c r="F38" s="77" t="s">
        <v>98</v>
      </c>
      <c r="G38" s="78">
        <v>573.17775049705995</v>
      </c>
      <c r="H38" s="76"/>
    </row>
    <row r="39" spans="1:8" x14ac:dyDescent="0.3">
      <c r="A39" s="103">
        <v>2</v>
      </c>
      <c r="B39" s="80" t="s">
        <v>123</v>
      </c>
      <c r="C39" s="99"/>
      <c r="D39" s="78">
        <v>0</v>
      </c>
      <c r="E39" s="77"/>
      <c r="F39" s="77"/>
      <c r="G39" s="77"/>
      <c r="H39" s="102" t="s">
        <v>25</v>
      </c>
    </row>
    <row r="40" spans="1:8" x14ac:dyDescent="0.3">
      <c r="A40" s="99"/>
      <c r="B40" s="80" t="s">
        <v>122</v>
      </c>
      <c r="C40" s="99"/>
      <c r="D40" s="78">
        <v>0</v>
      </c>
      <c r="E40" s="77"/>
      <c r="F40" s="77"/>
      <c r="G40" s="77"/>
      <c r="H40" s="102"/>
    </row>
    <row r="41" spans="1:8" x14ac:dyDescent="0.3">
      <c r="A41" s="99"/>
      <c r="B41" s="80" t="s">
        <v>121</v>
      </c>
      <c r="C41" s="99"/>
      <c r="D41" s="78">
        <v>0</v>
      </c>
      <c r="E41" s="77"/>
      <c r="F41" s="77"/>
      <c r="G41" s="77"/>
      <c r="H41" s="102"/>
    </row>
    <row r="42" spans="1:8" x14ac:dyDescent="0.3">
      <c r="A42" s="99"/>
      <c r="B42" s="80" t="s">
        <v>120</v>
      </c>
      <c r="C42" s="99"/>
      <c r="D42" s="78">
        <v>343.90665029823998</v>
      </c>
      <c r="E42" s="77"/>
      <c r="F42" s="77"/>
      <c r="G42" s="77"/>
      <c r="H42" s="102"/>
    </row>
    <row r="43" spans="1:8" ht="24.6" x14ac:dyDescent="0.3">
      <c r="A43" s="97" t="s">
        <v>37</v>
      </c>
      <c r="B43" s="98"/>
      <c r="C43" s="79"/>
      <c r="D43" s="81">
        <v>242.28209917693999</v>
      </c>
      <c r="E43" s="77"/>
      <c r="F43" s="77"/>
      <c r="G43" s="77"/>
      <c r="H43" s="76"/>
    </row>
    <row r="44" spans="1:8" x14ac:dyDescent="0.3">
      <c r="A44" s="99" t="s">
        <v>128</v>
      </c>
      <c r="B44" s="80" t="s">
        <v>123</v>
      </c>
      <c r="C44" s="79"/>
      <c r="D44" s="81">
        <v>242.28209917693999</v>
      </c>
      <c r="E44" s="77"/>
      <c r="F44" s="77"/>
      <c r="G44" s="77"/>
      <c r="H44" s="76"/>
    </row>
    <row r="45" spans="1:8" x14ac:dyDescent="0.3">
      <c r="A45" s="99"/>
      <c r="B45" s="80" t="s">
        <v>122</v>
      </c>
      <c r="C45" s="79"/>
      <c r="D45" s="81">
        <v>0</v>
      </c>
      <c r="E45" s="77"/>
      <c r="F45" s="77"/>
      <c r="G45" s="77"/>
      <c r="H45" s="76"/>
    </row>
    <row r="46" spans="1:8" x14ac:dyDescent="0.3">
      <c r="A46" s="99"/>
      <c r="B46" s="80" t="s">
        <v>121</v>
      </c>
      <c r="C46" s="79"/>
      <c r="D46" s="81">
        <v>0</v>
      </c>
      <c r="E46" s="77"/>
      <c r="F46" s="77"/>
      <c r="G46" s="77"/>
      <c r="H46" s="76"/>
    </row>
    <row r="47" spans="1:8" x14ac:dyDescent="0.3">
      <c r="A47" s="99"/>
      <c r="B47" s="80" t="s">
        <v>120</v>
      </c>
      <c r="C47" s="79"/>
      <c r="D47" s="81">
        <v>0</v>
      </c>
      <c r="E47" s="77"/>
      <c r="F47" s="77"/>
      <c r="G47" s="77"/>
      <c r="H47" s="76"/>
    </row>
    <row r="48" spans="1:8" x14ac:dyDescent="0.3">
      <c r="A48" s="100" t="s">
        <v>37</v>
      </c>
      <c r="B48" s="101"/>
      <c r="C48" s="99" t="s">
        <v>127</v>
      </c>
      <c r="D48" s="78">
        <v>242.28209917693999</v>
      </c>
      <c r="E48" s="77">
        <v>2.0000000000000002E-5</v>
      </c>
      <c r="F48" s="77" t="s">
        <v>126</v>
      </c>
      <c r="G48" s="78">
        <v>12114104.958846999</v>
      </c>
      <c r="H48" s="76"/>
    </row>
    <row r="49" spans="1:8" x14ac:dyDescent="0.3">
      <c r="A49" s="103">
        <v>1</v>
      </c>
      <c r="B49" s="80" t="s">
        <v>123</v>
      </c>
      <c r="C49" s="99"/>
      <c r="D49" s="78">
        <v>242.28209917693999</v>
      </c>
      <c r="E49" s="77"/>
      <c r="F49" s="77"/>
      <c r="G49" s="77"/>
      <c r="H49" s="102" t="s">
        <v>25</v>
      </c>
    </row>
    <row r="50" spans="1:8" x14ac:dyDescent="0.3">
      <c r="A50" s="99"/>
      <c r="B50" s="80" t="s">
        <v>122</v>
      </c>
      <c r="C50" s="99"/>
      <c r="D50" s="78">
        <v>0</v>
      </c>
      <c r="E50" s="77"/>
      <c r="F50" s="77"/>
      <c r="G50" s="77"/>
      <c r="H50" s="102"/>
    </row>
    <row r="51" spans="1:8" x14ac:dyDescent="0.3">
      <c r="A51" s="99"/>
      <c r="B51" s="80" t="s">
        <v>121</v>
      </c>
      <c r="C51" s="99"/>
      <c r="D51" s="78">
        <v>0</v>
      </c>
      <c r="E51" s="77"/>
      <c r="F51" s="77"/>
      <c r="G51" s="77"/>
      <c r="H51" s="102"/>
    </row>
    <row r="52" spans="1:8" x14ac:dyDescent="0.3">
      <c r="A52" s="99"/>
      <c r="B52" s="80" t="s">
        <v>120</v>
      </c>
      <c r="C52" s="99"/>
      <c r="D52" s="78">
        <v>0</v>
      </c>
      <c r="E52" s="77"/>
      <c r="F52" s="77"/>
      <c r="G52" s="77"/>
      <c r="H52" s="102"/>
    </row>
    <row r="53" spans="1:8" ht="24.6" x14ac:dyDescent="0.3">
      <c r="A53" s="97" t="s">
        <v>25</v>
      </c>
      <c r="B53" s="98"/>
      <c r="C53" s="79"/>
      <c r="D53" s="81">
        <v>5966.4043356102002</v>
      </c>
      <c r="E53" s="77"/>
      <c r="F53" s="77"/>
      <c r="G53" s="77"/>
      <c r="H53" s="76"/>
    </row>
    <row r="54" spans="1:8" x14ac:dyDescent="0.3">
      <c r="A54" s="99" t="s">
        <v>125</v>
      </c>
      <c r="B54" s="80" t="s">
        <v>123</v>
      </c>
      <c r="C54" s="79"/>
      <c r="D54" s="81">
        <v>5585.9906623860998</v>
      </c>
      <c r="E54" s="77"/>
      <c r="F54" s="77"/>
      <c r="G54" s="77"/>
      <c r="H54" s="76"/>
    </row>
    <row r="55" spans="1:8" x14ac:dyDescent="0.3">
      <c r="A55" s="99"/>
      <c r="B55" s="80" t="s">
        <v>122</v>
      </c>
      <c r="C55" s="79"/>
      <c r="D55" s="81">
        <v>380.41367322409002</v>
      </c>
      <c r="E55" s="77"/>
      <c r="F55" s="77"/>
      <c r="G55" s="77"/>
      <c r="H55" s="76"/>
    </row>
    <row r="56" spans="1:8" x14ac:dyDescent="0.3">
      <c r="A56" s="99"/>
      <c r="B56" s="80" t="s">
        <v>121</v>
      </c>
      <c r="C56" s="79"/>
      <c r="D56" s="81">
        <v>0</v>
      </c>
      <c r="E56" s="77"/>
      <c r="F56" s="77"/>
      <c r="G56" s="77"/>
      <c r="H56" s="76"/>
    </row>
    <row r="57" spans="1:8" x14ac:dyDescent="0.3">
      <c r="A57" s="99"/>
      <c r="B57" s="80" t="s">
        <v>120</v>
      </c>
      <c r="C57" s="79"/>
      <c r="D57" s="81">
        <v>0</v>
      </c>
      <c r="E57" s="77"/>
      <c r="F57" s="77"/>
      <c r="G57" s="77"/>
      <c r="H57" s="76"/>
    </row>
    <row r="58" spans="1:8" x14ac:dyDescent="0.3">
      <c r="A58" s="100" t="s">
        <v>87</v>
      </c>
      <c r="B58" s="101"/>
      <c r="C58" s="99" t="s">
        <v>124</v>
      </c>
      <c r="D58" s="78">
        <v>5966.4043356102002</v>
      </c>
      <c r="E58" s="77">
        <v>0.6</v>
      </c>
      <c r="F58" s="77" t="s">
        <v>98</v>
      </c>
      <c r="G58" s="78">
        <v>9944.007226017</v>
      </c>
      <c r="H58" s="76"/>
    </row>
    <row r="59" spans="1:8" x14ac:dyDescent="0.3">
      <c r="A59" s="103">
        <v>1</v>
      </c>
      <c r="B59" s="80" t="s">
        <v>123</v>
      </c>
      <c r="C59" s="99"/>
      <c r="D59" s="78">
        <v>5585.9906623860998</v>
      </c>
      <c r="E59" s="77"/>
      <c r="F59" s="77"/>
      <c r="G59" s="77"/>
      <c r="H59" s="102" t="s">
        <v>25</v>
      </c>
    </row>
    <row r="60" spans="1:8" x14ac:dyDescent="0.3">
      <c r="A60" s="99"/>
      <c r="B60" s="80" t="s">
        <v>122</v>
      </c>
      <c r="C60" s="99"/>
      <c r="D60" s="78">
        <v>380.41367322409002</v>
      </c>
      <c r="E60" s="77"/>
      <c r="F60" s="77"/>
      <c r="G60" s="77"/>
      <c r="H60" s="102"/>
    </row>
    <row r="61" spans="1:8" x14ac:dyDescent="0.3">
      <c r="A61" s="99"/>
      <c r="B61" s="80" t="s">
        <v>121</v>
      </c>
      <c r="C61" s="99"/>
      <c r="D61" s="78">
        <v>0</v>
      </c>
      <c r="E61" s="77"/>
      <c r="F61" s="77"/>
      <c r="G61" s="77"/>
      <c r="H61" s="102"/>
    </row>
    <row r="62" spans="1:8" x14ac:dyDescent="0.3">
      <c r="A62" s="99"/>
      <c r="B62" s="80" t="s">
        <v>120</v>
      </c>
      <c r="C62" s="99"/>
      <c r="D62" s="78">
        <v>0</v>
      </c>
      <c r="E62" s="77"/>
      <c r="F62" s="77"/>
      <c r="G62" s="77"/>
      <c r="H62" s="102"/>
    </row>
    <row r="63" spans="1:8" x14ac:dyDescent="0.3">
      <c r="A63" s="75"/>
      <c r="C63" s="75"/>
      <c r="D63" s="73"/>
      <c r="E63" s="73"/>
      <c r="F63" s="73"/>
      <c r="G63" s="73"/>
      <c r="H63" s="74"/>
    </row>
    <row r="65" spans="1:8" x14ac:dyDescent="0.3">
      <c r="A65" s="96" t="s">
        <v>119</v>
      </c>
      <c r="B65" s="96"/>
      <c r="C65" s="96"/>
      <c r="D65" s="96"/>
      <c r="E65" s="96"/>
      <c r="F65" s="96"/>
      <c r="G65" s="96"/>
      <c r="H65" s="96"/>
    </row>
    <row r="66" spans="1:8" x14ac:dyDescent="0.3">
      <c r="A66" s="96" t="s">
        <v>118</v>
      </c>
      <c r="B66" s="96"/>
      <c r="C66" s="96"/>
      <c r="D66" s="96"/>
      <c r="E66" s="96"/>
      <c r="F66" s="96"/>
      <c r="G66" s="96"/>
      <c r="H66" s="96"/>
    </row>
  </sheetData>
  <mergeCells count="4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9:A32"/>
    <mergeCell ref="A33:B33"/>
    <mergeCell ref="H34:H37"/>
    <mergeCell ref="C33:C37"/>
    <mergeCell ref="A34:A37"/>
    <mergeCell ref="A23:B23"/>
    <mergeCell ref="H24:H27"/>
    <mergeCell ref="C23:C27"/>
    <mergeCell ref="A24:A27"/>
    <mergeCell ref="A28:B28"/>
    <mergeCell ref="A44:A47"/>
    <mergeCell ref="A48:B48"/>
    <mergeCell ref="H49:H52"/>
    <mergeCell ref="C48:C52"/>
    <mergeCell ref="A49:A52"/>
    <mergeCell ref="A38:B38"/>
    <mergeCell ref="H39:H42"/>
    <mergeCell ref="C38:C42"/>
    <mergeCell ref="A39:A42"/>
    <mergeCell ref="A43:B43"/>
    <mergeCell ref="A65:H65"/>
    <mergeCell ref="A66:H66"/>
    <mergeCell ref="A53:B53"/>
    <mergeCell ref="A54:A57"/>
    <mergeCell ref="A58:B58"/>
    <mergeCell ref="H59:H62"/>
    <mergeCell ref="C58:C62"/>
    <mergeCell ref="A59:A6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554687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5" t="s">
        <v>88</v>
      </c>
      <c r="B1" s="105"/>
      <c r="C1" s="105"/>
      <c r="D1" s="105"/>
      <c r="E1" s="105"/>
      <c r="F1" s="105"/>
      <c r="G1" s="105"/>
      <c r="H1" s="105"/>
    </row>
    <row r="3" spans="1:8" ht="44.25" customHeight="1" x14ac:dyDescent="0.3">
      <c r="A3" s="6" t="s">
        <v>89</v>
      </c>
      <c r="B3" s="6" t="s">
        <v>90</v>
      </c>
      <c r="C3" s="6" t="s">
        <v>91</v>
      </c>
      <c r="D3" s="6" t="s">
        <v>92</v>
      </c>
      <c r="E3" s="6" t="s">
        <v>93</v>
      </c>
      <c r="F3" s="6" t="s">
        <v>94</v>
      </c>
      <c r="G3" s="6" t="s">
        <v>95</v>
      </c>
      <c r="H3" s="6" t="s">
        <v>96</v>
      </c>
    </row>
    <row r="4" spans="1:8" ht="39" customHeight="1" x14ac:dyDescent="0.3">
      <c r="A4" s="25" t="s">
        <v>97</v>
      </c>
      <c r="B4" s="26" t="s">
        <v>98</v>
      </c>
      <c r="C4" s="27">
        <v>0.02</v>
      </c>
      <c r="D4" s="27">
        <v>34488.969683926</v>
      </c>
      <c r="E4" s="26">
        <v>6</v>
      </c>
      <c r="F4" s="26"/>
      <c r="G4" s="27">
        <v>689.77939367852002</v>
      </c>
      <c r="H4" s="28"/>
    </row>
    <row r="5" spans="1:8" ht="39" customHeight="1" x14ac:dyDescent="0.3">
      <c r="A5" s="25" t="s">
        <v>99</v>
      </c>
      <c r="B5" s="26" t="s">
        <v>98</v>
      </c>
      <c r="C5" s="27">
        <v>6.7647058823529005E-2</v>
      </c>
      <c r="D5" s="27">
        <v>1724.4134162502</v>
      </c>
      <c r="E5" s="26">
        <v>6</v>
      </c>
      <c r="F5" s="26"/>
      <c r="G5" s="27">
        <v>116.65149580516</v>
      </c>
      <c r="H5" s="28"/>
    </row>
    <row r="6" spans="1:8" ht="39" customHeight="1" x14ac:dyDescent="0.3">
      <c r="A6" s="25" t="s">
        <v>97</v>
      </c>
      <c r="B6" s="26" t="s">
        <v>98</v>
      </c>
      <c r="C6" s="27">
        <v>0.86156250000000001</v>
      </c>
      <c r="D6" s="27">
        <v>5103.9171675885</v>
      </c>
      <c r="E6" s="26">
        <v>6</v>
      </c>
      <c r="F6" s="26"/>
      <c r="G6" s="27">
        <v>4397.3436347004999</v>
      </c>
      <c r="H6" s="28"/>
    </row>
    <row r="7" spans="1:8" ht="39" customHeight="1" x14ac:dyDescent="0.3">
      <c r="A7" s="25" t="s">
        <v>100</v>
      </c>
      <c r="B7" s="26" t="s">
        <v>98</v>
      </c>
      <c r="C7" s="27">
        <v>0.25124999999999997</v>
      </c>
      <c r="D7" s="27">
        <v>818.22700652441995</v>
      </c>
      <c r="E7" s="26">
        <v>6</v>
      </c>
      <c r="F7" s="26"/>
      <c r="G7" s="27">
        <v>205.57953538926</v>
      </c>
      <c r="H7" s="28"/>
    </row>
  </sheetData>
  <mergeCells count="1">
    <mergeCell ref="A1:H1"/>
  </mergeCells>
  <pageMargins left="0.19685039370078999" right="0.31496062992126" top="0.74803149606299002" bottom="0.74803149606299002" header="0.31496062992126" footer="0.31496062992126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8"/>
  <sheetViews>
    <sheetView topLeftCell="A52" zoomScale="90" zoomScaleNormal="90" workbookViewId="0">
      <selection activeCell="B17" sqref="B17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9" t="s">
        <v>117</v>
      </c>
      <c r="B13" s="89"/>
      <c r="C13" s="89"/>
      <c r="D13" s="89"/>
      <c r="E13" s="89"/>
      <c r="F13" s="89"/>
      <c r="G13" s="89"/>
      <c r="H13" s="89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92" t="s">
        <v>4</v>
      </c>
      <c r="B18" s="92" t="s">
        <v>13</v>
      </c>
      <c r="C18" s="92" t="s">
        <v>14</v>
      </c>
      <c r="D18" s="93" t="s">
        <v>15</v>
      </c>
      <c r="E18" s="94"/>
      <c r="F18" s="94"/>
      <c r="G18" s="94"/>
      <c r="H18" s="95"/>
    </row>
    <row r="19" spans="1:8" ht="94.5" customHeight="1" x14ac:dyDescent="0.3">
      <c r="A19" s="92"/>
      <c r="B19" s="92"/>
      <c r="C19" s="92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6102.8153852877003</v>
      </c>
      <c r="E25" s="20">
        <v>415.61015011329999</v>
      </c>
      <c r="F25" s="20">
        <v>0</v>
      </c>
      <c r="G25" s="20">
        <v>0</v>
      </c>
      <c r="H25" s="20">
        <v>6518.4255354010002</v>
      </c>
    </row>
    <row r="26" spans="1:8" x14ac:dyDescent="0.3">
      <c r="A26" s="6"/>
      <c r="B26" s="9"/>
      <c r="C26" s="9" t="s">
        <v>26</v>
      </c>
      <c r="D26" s="20">
        <v>6102.8153852877003</v>
      </c>
      <c r="E26" s="20">
        <v>415.61015011329999</v>
      </c>
      <c r="F26" s="20">
        <v>0</v>
      </c>
      <c r="G26" s="20">
        <v>0</v>
      </c>
      <c r="H26" s="20">
        <v>6518.4255354010002</v>
      </c>
    </row>
    <row r="27" spans="1:8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1.5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>
        <v>2</v>
      </c>
      <c r="B40" s="21" t="s">
        <v>36</v>
      </c>
      <c r="C40" s="22" t="s">
        <v>37</v>
      </c>
      <c r="D40" s="20">
        <v>242.28220858896</v>
      </c>
      <c r="E40" s="20">
        <v>0</v>
      </c>
      <c r="F40" s="20">
        <v>0</v>
      </c>
      <c r="G40" s="20">
        <v>0</v>
      </c>
      <c r="H40" s="20">
        <v>242.28220858896</v>
      </c>
    </row>
    <row r="41" spans="1:8" x14ac:dyDescent="0.3">
      <c r="A41" s="6"/>
      <c r="B41" s="9"/>
      <c r="C41" s="9" t="s">
        <v>38</v>
      </c>
      <c r="D41" s="20">
        <v>242.28220858896</v>
      </c>
      <c r="E41" s="20">
        <v>0</v>
      </c>
      <c r="F41" s="20">
        <v>0</v>
      </c>
      <c r="G41" s="20">
        <v>0</v>
      </c>
      <c r="H41" s="20">
        <v>242.28220858896</v>
      </c>
    </row>
    <row r="42" spans="1:8" x14ac:dyDescent="0.3">
      <c r="A42" s="6"/>
      <c r="B42" s="9"/>
      <c r="C42" s="9" t="s">
        <v>39</v>
      </c>
      <c r="D42" s="20">
        <v>6345.0975938766996</v>
      </c>
      <c r="E42" s="20">
        <v>415.61015011329999</v>
      </c>
      <c r="F42" s="20">
        <v>0</v>
      </c>
      <c r="G42" s="20">
        <v>0</v>
      </c>
      <c r="H42" s="20">
        <v>6760.7077439900004</v>
      </c>
    </row>
    <row r="43" spans="1:8" x14ac:dyDescent="0.3">
      <c r="A43" s="6"/>
      <c r="B43" s="9"/>
      <c r="C43" s="10" t="s">
        <v>40</v>
      </c>
      <c r="D43" s="20"/>
      <c r="E43" s="20"/>
      <c r="F43" s="20"/>
      <c r="G43" s="20"/>
      <c r="H43" s="20"/>
    </row>
    <row r="44" spans="1:8" ht="31.2" x14ac:dyDescent="0.3">
      <c r="A44" s="6">
        <v>3</v>
      </c>
      <c r="B44" s="6" t="s">
        <v>41</v>
      </c>
      <c r="C44" s="32" t="s">
        <v>42</v>
      </c>
      <c r="D44" s="20">
        <v>126.90195187753</v>
      </c>
      <c r="E44" s="20">
        <v>8.3122030022659992</v>
      </c>
      <c r="F44" s="20">
        <v>0</v>
      </c>
      <c r="G44" s="20">
        <v>0</v>
      </c>
      <c r="H44" s="20">
        <v>135.21415487979999</v>
      </c>
    </row>
    <row r="45" spans="1:8" x14ac:dyDescent="0.3">
      <c r="A45" s="6"/>
      <c r="B45" s="9"/>
      <c r="C45" s="9" t="s">
        <v>43</v>
      </c>
      <c r="D45" s="20">
        <v>126.90195187753</v>
      </c>
      <c r="E45" s="20">
        <v>8.3122030022659992</v>
      </c>
      <c r="F45" s="20">
        <v>0</v>
      </c>
      <c r="G45" s="20">
        <v>0</v>
      </c>
      <c r="H45" s="20">
        <v>135.21415487979999</v>
      </c>
    </row>
    <row r="46" spans="1:8" x14ac:dyDescent="0.3">
      <c r="A46" s="6"/>
      <c r="B46" s="9"/>
      <c r="C46" s="9" t="s">
        <v>44</v>
      </c>
      <c r="D46" s="20">
        <v>6471.9995457542</v>
      </c>
      <c r="E46" s="20">
        <v>423.92235311556999</v>
      </c>
      <c r="F46" s="20">
        <v>0</v>
      </c>
      <c r="G46" s="20">
        <v>0</v>
      </c>
      <c r="H46" s="20">
        <v>6895.9218988698003</v>
      </c>
    </row>
    <row r="47" spans="1:8" x14ac:dyDescent="0.3">
      <c r="A47" s="6"/>
      <c r="B47" s="9"/>
      <c r="C47" s="9" t="s">
        <v>45</v>
      </c>
      <c r="D47" s="20"/>
      <c r="E47" s="20"/>
      <c r="F47" s="20"/>
      <c r="G47" s="20"/>
      <c r="H47" s="20"/>
    </row>
    <row r="48" spans="1:8" x14ac:dyDescent="0.3">
      <c r="A48" s="6">
        <v>4</v>
      </c>
      <c r="B48" s="6" t="s">
        <v>46</v>
      </c>
      <c r="C48" s="7" t="s">
        <v>47</v>
      </c>
      <c r="D48" s="20">
        <v>0</v>
      </c>
      <c r="E48" s="20">
        <v>0</v>
      </c>
      <c r="F48" s="20">
        <v>0</v>
      </c>
      <c r="G48" s="20">
        <v>19.820454252794999</v>
      </c>
      <c r="H48" s="20">
        <v>19.820454252794999</v>
      </c>
    </row>
    <row r="49" spans="1:8" ht="31.2" x14ac:dyDescent="0.3">
      <c r="A49" s="6">
        <v>5</v>
      </c>
      <c r="B49" s="6" t="s">
        <v>68</v>
      </c>
      <c r="C49" s="7" t="s">
        <v>70</v>
      </c>
      <c r="D49" s="20">
        <v>168.91888139572001</v>
      </c>
      <c r="E49" s="20">
        <v>11.064373416317</v>
      </c>
      <c r="F49" s="20">
        <v>0</v>
      </c>
      <c r="G49" s="20">
        <v>0</v>
      </c>
      <c r="H49" s="20">
        <v>179.98325481204</v>
      </c>
    </row>
    <row r="50" spans="1:8" x14ac:dyDescent="0.3">
      <c r="A50" s="6">
        <v>6</v>
      </c>
      <c r="B50" s="6" t="s">
        <v>69</v>
      </c>
      <c r="C50" s="7" t="s">
        <v>71</v>
      </c>
      <c r="D50" s="20">
        <v>0</v>
      </c>
      <c r="E50" s="20">
        <v>0</v>
      </c>
      <c r="F50" s="20">
        <v>0</v>
      </c>
      <c r="G50" s="20">
        <v>93.064891360293998</v>
      </c>
      <c r="H50" s="20">
        <v>93.064891360293998</v>
      </c>
    </row>
    <row r="51" spans="1:8" x14ac:dyDescent="0.3">
      <c r="A51" s="6"/>
      <c r="B51" s="9"/>
      <c r="C51" s="9" t="s">
        <v>67</v>
      </c>
      <c r="D51" s="20">
        <v>168.91888139572001</v>
      </c>
      <c r="E51" s="20">
        <v>11.064373416317</v>
      </c>
      <c r="F51" s="20">
        <v>0</v>
      </c>
      <c r="G51" s="20">
        <v>112.88534561309</v>
      </c>
      <c r="H51" s="20">
        <v>292.86860042513001</v>
      </c>
    </row>
    <row r="52" spans="1:8" x14ac:dyDescent="0.3">
      <c r="A52" s="6"/>
      <c r="B52" s="9"/>
      <c r="C52" s="9" t="s">
        <v>66</v>
      </c>
      <c r="D52" s="20">
        <v>6640.9184271499998</v>
      </c>
      <c r="E52" s="20">
        <v>434.98672653187998</v>
      </c>
      <c r="F52" s="20">
        <v>0</v>
      </c>
      <c r="G52" s="20">
        <v>112.88534561309</v>
      </c>
      <c r="H52" s="20">
        <v>7188.7904992948997</v>
      </c>
    </row>
    <row r="53" spans="1:8" ht="31.5" customHeight="1" x14ac:dyDescent="0.3">
      <c r="A53" s="6"/>
      <c r="B53" s="9"/>
      <c r="C53" s="9" t="s">
        <v>65</v>
      </c>
      <c r="D53" s="20"/>
      <c r="E53" s="20"/>
      <c r="F53" s="20"/>
      <c r="G53" s="20"/>
      <c r="H53" s="20"/>
    </row>
    <row r="54" spans="1:8" x14ac:dyDescent="0.3">
      <c r="A54" s="6"/>
      <c r="B54" s="6"/>
      <c r="C54" s="7"/>
      <c r="D54" s="20"/>
      <c r="E54" s="20"/>
      <c r="F54" s="20"/>
      <c r="G54" s="20"/>
      <c r="H54" s="20">
        <f>SUM(D54:G54)</f>
        <v>0</v>
      </c>
    </row>
    <row r="55" spans="1:8" x14ac:dyDescent="0.3">
      <c r="A55" s="6"/>
      <c r="B55" s="9"/>
      <c r="C55" s="9" t="s">
        <v>64</v>
      </c>
      <c r="D55" s="20">
        <f>SUM(D54:D54)</f>
        <v>0</v>
      </c>
      <c r="E55" s="20">
        <f>SUM(E54:E54)</f>
        <v>0</v>
      </c>
      <c r="F55" s="20">
        <f>SUM(F54:F54)</f>
        <v>0</v>
      </c>
      <c r="G55" s="20">
        <f>SUM(G54:G54)</f>
        <v>0</v>
      </c>
      <c r="H55" s="20">
        <f>SUM(D55:G55)</f>
        <v>0</v>
      </c>
    </row>
    <row r="56" spans="1:8" x14ac:dyDescent="0.3">
      <c r="A56" s="6"/>
      <c r="B56" s="9"/>
      <c r="C56" s="9" t="s">
        <v>63</v>
      </c>
      <c r="D56" s="20">
        <v>6640.9184271499998</v>
      </c>
      <c r="E56" s="20">
        <v>434.98672653187998</v>
      </c>
      <c r="F56" s="20">
        <v>0</v>
      </c>
      <c r="G56" s="20">
        <v>112.88534561309</v>
      </c>
      <c r="H56" s="20">
        <v>7188.7904992948997</v>
      </c>
    </row>
    <row r="57" spans="1:8" ht="157.5" customHeight="1" x14ac:dyDescent="0.3">
      <c r="A57" s="6"/>
      <c r="B57" s="9"/>
      <c r="C57" s="9" t="s">
        <v>62</v>
      </c>
      <c r="D57" s="20"/>
      <c r="E57" s="20"/>
      <c r="F57" s="20"/>
      <c r="G57" s="20"/>
      <c r="H57" s="20"/>
    </row>
    <row r="58" spans="1:8" x14ac:dyDescent="0.3">
      <c r="A58" s="6">
        <v>7</v>
      </c>
      <c r="B58" s="6" t="s">
        <v>61</v>
      </c>
      <c r="C58" s="7" t="s">
        <v>60</v>
      </c>
      <c r="D58" s="20">
        <v>0</v>
      </c>
      <c r="E58" s="20">
        <v>0</v>
      </c>
      <c r="F58" s="20">
        <v>0</v>
      </c>
      <c r="G58" s="20">
        <v>375.72543947761</v>
      </c>
      <c r="H58" s="20">
        <v>375.72543947761</v>
      </c>
    </row>
    <row r="59" spans="1:8" x14ac:dyDescent="0.3">
      <c r="A59" s="6"/>
      <c r="B59" s="9"/>
      <c r="C59" s="9" t="s">
        <v>59</v>
      </c>
      <c r="D59" s="20">
        <v>0</v>
      </c>
      <c r="E59" s="20">
        <v>0</v>
      </c>
      <c r="F59" s="20">
        <v>0</v>
      </c>
      <c r="G59" s="20">
        <v>375.72543947761</v>
      </c>
      <c r="H59" s="20">
        <v>375.72543947761</v>
      </c>
    </row>
    <row r="60" spans="1:8" x14ac:dyDescent="0.3">
      <c r="A60" s="6"/>
      <c r="B60" s="9"/>
      <c r="C60" s="9" t="s">
        <v>58</v>
      </c>
      <c r="D60" s="20">
        <v>6640.9184271499998</v>
      </c>
      <c r="E60" s="20">
        <v>434.98672653187998</v>
      </c>
      <c r="F60" s="20">
        <v>0</v>
      </c>
      <c r="G60" s="20">
        <v>488.61078509070001</v>
      </c>
      <c r="H60" s="20">
        <v>7564.5159387724998</v>
      </c>
    </row>
    <row r="61" spans="1:8" x14ac:dyDescent="0.3">
      <c r="A61" s="6"/>
      <c r="B61" s="9"/>
      <c r="C61" s="9" t="s">
        <v>57</v>
      </c>
      <c r="D61" s="20"/>
      <c r="E61" s="20"/>
      <c r="F61" s="20"/>
      <c r="G61" s="20"/>
      <c r="H61" s="20"/>
    </row>
    <row r="62" spans="1:8" ht="47.25" customHeight="1" x14ac:dyDescent="0.3">
      <c r="A62" s="6">
        <v>8</v>
      </c>
      <c r="B62" s="6" t="s">
        <v>56</v>
      </c>
      <c r="C62" s="7" t="s">
        <v>55</v>
      </c>
      <c r="D62" s="20">
        <f>D60 * 3%</f>
        <v>199.2275528145</v>
      </c>
      <c r="E62" s="20">
        <f>E60 * 3%</f>
        <v>13.049601795956399</v>
      </c>
      <c r="F62" s="20">
        <f>F60 * 3%</f>
        <v>0</v>
      </c>
      <c r="G62" s="20">
        <f>G60 * 3%</f>
        <v>14.658323552720999</v>
      </c>
      <c r="H62" s="20">
        <f>SUM(D62:G62)</f>
        <v>226.93547816317738</v>
      </c>
    </row>
    <row r="63" spans="1:8" x14ac:dyDescent="0.3">
      <c r="A63" s="6"/>
      <c r="B63" s="9"/>
      <c r="C63" s="9" t="s">
        <v>54</v>
      </c>
      <c r="D63" s="20">
        <f>D62</f>
        <v>199.2275528145</v>
      </c>
      <c r="E63" s="20">
        <f>E62</f>
        <v>13.049601795956399</v>
      </c>
      <c r="F63" s="20">
        <f>F62</f>
        <v>0</v>
      </c>
      <c r="G63" s="20">
        <f>G62</f>
        <v>14.658323552720999</v>
      </c>
      <c r="H63" s="20">
        <f>SUM(D63:G63)</f>
        <v>226.93547816317738</v>
      </c>
    </row>
    <row r="64" spans="1:8" x14ac:dyDescent="0.3">
      <c r="A64" s="6"/>
      <c r="B64" s="9"/>
      <c r="C64" s="9" t="s">
        <v>53</v>
      </c>
      <c r="D64" s="20">
        <f>D63 + D60</f>
        <v>6840.1459799644999</v>
      </c>
      <c r="E64" s="20">
        <f>E63 + E60</f>
        <v>448.03632832783637</v>
      </c>
      <c r="F64" s="20">
        <f>F63 + F60</f>
        <v>0</v>
      </c>
      <c r="G64" s="20">
        <f>G63 + G60</f>
        <v>503.26910864342102</v>
      </c>
      <c r="H64" s="20">
        <f>SUM(D64:G64)</f>
        <v>7791.4514169357572</v>
      </c>
    </row>
    <row r="65" spans="1:8" x14ac:dyDescent="0.3">
      <c r="A65" s="6"/>
      <c r="B65" s="9"/>
      <c r="C65" s="9" t="s">
        <v>52</v>
      </c>
      <c r="D65" s="20"/>
      <c r="E65" s="20"/>
      <c r="F65" s="20"/>
      <c r="G65" s="20"/>
      <c r="H65" s="20"/>
    </row>
    <row r="66" spans="1:8" x14ac:dyDescent="0.3">
      <c r="A66" s="6">
        <v>9</v>
      </c>
      <c r="B66" s="6" t="s">
        <v>51</v>
      </c>
      <c r="C66" s="7" t="s">
        <v>50</v>
      </c>
      <c r="D66" s="20">
        <f>D64 * 20%</f>
        <v>1368.0291959929</v>
      </c>
      <c r="E66" s="20">
        <f>E64 * 20%</f>
        <v>89.607265665567283</v>
      </c>
      <c r="F66" s="20">
        <f>F64 * 20%</f>
        <v>0</v>
      </c>
      <c r="G66" s="20">
        <f>G64 * 20%</f>
        <v>100.65382172868421</v>
      </c>
      <c r="H66" s="20">
        <f>SUM(D66:G66)</f>
        <v>1558.2902833871515</v>
      </c>
    </row>
    <row r="67" spans="1:8" x14ac:dyDescent="0.3">
      <c r="A67" s="6"/>
      <c r="B67" s="9"/>
      <c r="C67" s="9" t="s">
        <v>49</v>
      </c>
      <c r="D67" s="20">
        <f>D66</f>
        <v>1368.0291959929</v>
      </c>
      <c r="E67" s="20">
        <f>E66</f>
        <v>89.607265665567283</v>
      </c>
      <c r="F67" s="20">
        <f>F66</f>
        <v>0</v>
      </c>
      <c r="G67" s="20">
        <f>G66</f>
        <v>100.65382172868421</v>
      </c>
      <c r="H67" s="20">
        <f>SUM(D67:G67)</f>
        <v>1558.2902833871515</v>
      </c>
    </row>
    <row r="68" spans="1:8" x14ac:dyDescent="0.3">
      <c r="A68" s="6"/>
      <c r="B68" s="9"/>
      <c r="C68" s="9" t="s">
        <v>48</v>
      </c>
      <c r="D68" s="20">
        <f>D67 + D64</f>
        <v>8208.1751759573999</v>
      </c>
      <c r="E68" s="20">
        <f>E67 + E64</f>
        <v>537.64359399340367</v>
      </c>
      <c r="F68" s="20">
        <f>F67 + F64</f>
        <v>0</v>
      </c>
      <c r="G68" s="20">
        <f>G67 + G64</f>
        <v>603.92293037210527</v>
      </c>
      <c r="H68" s="20">
        <f>SUM(D68:G68)</f>
        <v>9349.7417003229093</v>
      </c>
    </row>
  </sheetData>
  <mergeCells count="5">
    <mergeCell ref="A13:H13"/>
    <mergeCell ref="A18:A19"/>
    <mergeCell ref="B18:B19"/>
    <mergeCell ref="C18:C19"/>
    <mergeCell ref="D18:H18"/>
  </mergeCells>
  <pageMargins left="0.19685039370078999" right="0.15748031496063" top="0.19685039370078999" bottom="0.19685039370078999" header="0.51181102362205" footer="0.51181102362205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7" sqref="B7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9" t="s">
        <v>116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76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77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79</v>
      </c>
      <c r="D13" s="19">
        <v>516.82472290165003</v>
      </c>
      <c r="E13" s="19">
        <v>35.196476889213002</v>
      </c>
      <c r="F13" s="19">
        <v>0</v>
      </c>
      <c r="G13" s="19">
        <v>0</v>
      </c>
      <c r="H13" s="19">
        <v>552.02119979086001</v>
      </c>
      <c r="J13" s="5"/>
    </row>
    <row r="14" spans="1:14" x14ac:dyDescent="0.3">
      <c r="A14" s="6"/>
      <c r="B14" s="9"/>
      <c r="C14" s="9" t="s">
        <v>80</v>
      </c>
      <c r="D14" s="19">
        <v>516.82472290165003</v>
      </c>
      <c r="E14" s="19">
        <v>35.196476889213002</v>
      </c>
      <c r="F14" s="19">
        <v>0</v>
      </c>
      <c r="G14" s="19">
        <v>0</v>
      </c>
      <c r="H14" s="19">
        <v>552.02119979086001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9" t="s">
        <v>116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77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82</v>
      </c>
      <c r="D13" s="19">
        <v>0</v>
      </c>
      <c r="E13" s="19">
        <v>0</v>
      </c>
      <c r="F13" s="19">
        <v>0</v>
      </c>
      <c r="G13" s="19">
        <v>1.6785205073842999</v>
      </c>
      <c r="H13" s="19">
        <v>1.6785205073842999</v>
      </c>
      <c r="J13" s="5"/>
    </row>
    <row r="14" spans="1:14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1.6785205073842999</v>
      </c>
      <c r="H14" s="19">
        <v>1.6785205073842999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9" t="s">
        <v>116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60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77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60</v>
      </c>
      <c r="D13" s="19">
        <v>0</v>
      </c>
      <c r="E13" s="19">
        <v>0</v>
      </c>
      <c r="F13" s="19">
        <v>0</v>
      </c>
      <c r="G13" s="19">
        <v>31.818789179374999</v>
      </c>
      <c r="H13" s="19">
        <v>31.818789179374999</v>
      </c>
      <c r="J13" s="5"/>
    </row>
    <row r="14" spans="1:14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31.818789179374999</v>
      </c>
      <c r="H14" s="19">
        <v>31.818789179374999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9" t="s">
        <v>116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85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37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77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37</v>
      </c>
      <c r="D13" s="19">
        <v>242.28209917693999</v>
      </c>
      <c r="E13" s="19">
        <v>0</v>
      </c>
      <c r="F13" s="19">
        <v>0</v>
      </c>
      <c r="G13" s="19">
        <v>0</v>
      </c>
      <c r="H13" s="19">
        <v>242.28209917693999</v>
      </c>
      <c r="J13" s="5"/>
    </row>
    <row r="14" spans="1:14" x14ac:dyDescent="0.3">
      <c r="A14" s="6"/>
      <c r="B14" s="9"/>
      <c r="C14" s="9" t="s">
        <v>80</v>
      </c>
      <c r="D14" s="19">
        <v>242.28209917693999</v>
      </c>
      <c r="E14" s="19">
        <v>0</v>
      </c>
      <c r="F14" s="19">
        <v>0</v>
      </c>
      <c r="G14" s="19">
        <v>0</v>
      </c>
      <c r="H14" s="19">
        <v>242.28209917693999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B10" sqref="B10:B11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9" t="s">
        <v>116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77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87</v>
      </c>
      <c r="D13" s="19">
        <v>5585.9906623860998</v>
      </c>
      <c r="E13" s="19">
        <v>380.41367322409002</v>
      </c>
      <c r="F13" s="19">
        <v>0</v>
      </c>
      <c r="G13" s="19">
        <v>0</v>
      </c>
      <c r="H13" s="19">
        <v>5966.4043356102002</v>
      </c>
      <c r="J13" s="5"/>
    </row>
    <row r="14" spans="1:14" x14ac:dyDescent="0.3">
      <c r="A14" s="6"/>
      <c r="B14" s="9"/>
      <c r="C14" s="9" t="s">
        <v>80</v>
      </c>
      <c r="D14" s="19">
        <v>5585.9906623860998</v>
      </c>
      <c r="E14" s="19">
        <v>380.41367322409002</v>
      </c>
      <c r="F14" s="19">
        <v>0</v>
      </c>
      <c r="G14" s="19">
        <v>0</v>
      </c>
      <c r="H14" s="19">
        <v>5966.4043356102002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13" sqref="C13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9" t="s">
        <v>116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77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82</v>
      </c>
      <c r="D13" s="19">
        <v>0</v>
      </c>
      <c r="E13" s="19">
        <v>0</v>
      </c>
      <c r="F13" s="19">
        <v>0</v>
      </c>
      <c r="G13" s="19">
        <v>18.141933745410999</v>
      </c>
      <c r="H13" s="19">
        <v>18.141933745410999</v>
      </c>
      <c r="J13" s="5"/>
    </row>
    <row r="14" spans="1:14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18.141933745410999</v>
      </c>
      <c r="H14" s="19">
        <v>18.141933745410999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12" sqref="C12"/>
    </sheetView>
  </sheetViews>
  <sheetFormatPr defaultColWidth="8.88671875" defaultRowHeight="15.6" outlineLevelCol="7" x14ac:dyDescent="0.3"/>
  <cols>
    <col min="1" max="1" width="10.88671875" style="5" customWidth="1"/>
    <col min="2" max="2" width="51.554687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9" t="s">
        <v>116</v>
      </c>
      <c r="D2" s="89"/>
      <c r="E2" s="89"/>
      <c r="F2" s="89"/>
      <c r="G2" s="89"/>
      <c r="H2" s="89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60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92" t="s">
        <v>4</v>
      </c>
      <c r="B10" s="92" t="s">
        <v>13</v>
      </c>
      <c r="C10" s="92" t="s">
        <v>77</v>
      </c>
      <c r="D10" s="93" t="s">
        <v>15</v>
      </c>
      <c r="E10" s="94"/>
      <c r="F10" s="94"/>
      <c r="G10" s="94"/>
      <c r="H10" s="95"/>
      <c r="J10" s="5"/>
    </row>
    <row r="11" spans="1:14" ht="59.25" customHeight="1" x14ac:dyDescent="0.3">
      <c r="A11" s="92"/>
      <c r="B11" s="92"/>
      <c r="C11" s="92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84</v>
      </c>
      <c r="C13" s="25" t="s">
        <v>60</v>
      </c>
      <c r="D13" s="19">
        <v>0</v>
      </c>
      <c r="E13" s="19">
        <v>0</v>
      </c>
      <c r="F13" s="19">
        <v>0</v>
      </c>
      <c r="G13" s="19">
        <v>343.90665029823998</v>
      </c>
      <c r="H13" s="19">
        <v>343.90665029823998</v>
      </c>
      <c r="J13" s="5"/>
    </row>
    <row r="14" spans="1:14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343.90665029823998</v>
      </c>
      <c r="H14" s="19">
        <v>343.90665029823998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48031496063" right="0.15748031496063" top="0.19685039370078999" bottom="0.19685039370078999" header="0.51181102362205" footer="0.5118110236220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27-02-01</vt:lpstr>
      <vt:lpstr>ОСР 27-09-01</vt:lpstr>
      <vt:lpstr>ОСР 27-12-01</vt:lpstr>
      <vt:lpstr>ОСР 27-07-01</vt:lpstr>
      <vt:lpstr>ОСР 27-02-01(1)</vt:lpstr>
      <vt:lpstr>ОСР 27-09-01(1)</vt:lpstr>
      <vt:lpstr>ОСР 27-12-01(1)</vt:lpstr>
      <vt:lpstr>Источники ЦИ</vt:lpstr>
      <vt:lpstr>Цена МАТ и ОБ по ТКП</vt:lpstr>
    </vt:vector>
  </TitlesOfParts>
  <Manager/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sasha prosekova</cp:lastModifiedBy>
  <dcterms:created xsi:type="dcterms:W3CDTF">2021-08-10T06:39:51Z</dcterms:created>
  <dcterms:modified xsi:type="dcterms:W3CDTF">2025-11-14T08:03:51Z</dcterms:modified>
  <cp:category/>
</cp:coreProperties>
</file>